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095" windowHeight="6240"/>
  </bookViews>
  <sheets>
    <sheet name="расчет нормативных затрат" sheetId="4" r:id="rId1"/>
    <sheet name="Расшифровка 2020" sheetId="9" r:id="rId2"/>
    <sheet name="зп" sheetId="11" r:id="rId3"/>
    <sheet name="остальное" sheetId="10" r:id="rId4"/>
  </sheets>
  <definedNames>
    <definedName name="_xlnm.Print_Area" localSheetId="1">'Расшифровка 2020'!$A$1:$K$42</definedName>
  </definedNames>
  <calcPr calcId="124519"/>
</workbook>
</file>

<file path=xl/calcChain.xml><?xml version="1.0" encoding="utf-8"?>
<calcChain xmlns="http://schemas.openxmlformats.org/spreadsheetml/2006/main">
  <c r="F10" i="4"/>
  <c r="B17" i="10" l="1"/>
  <c r="B16"/>
  <c r="B15"/>
  <c r="B14"/>
  <c r="B18"/>
  <c r="E10"/>
  <c r="K12" i="11"/>
  <c r="G10" i="10"/>
  <c r="C10"/>
  <c r="D6" s="1"/>
  <c r="H10"/>
  <c r="B19" l="1"/>
  <c r="G11"/>
  <c r="D8"/>
  <c r="D7"/>
  <c r="D5"/>
  <c r="D9"/>
  <c r="D10" l="1"/>
  <c r="I20" i="11"/>
  <c r="H20"/>
  <c r="I19"/>
  <c r="H19"/>
  <c r="B19"/>
  <c r="B25" s="1"/>
  <c r="J14"/>
  <c r="K22" s="1"/>
  <c r="H14"/>
  <c r="I21" s="1"/>
  <c r="F14"/>
  <c r="D14"/>
  <c r="B14"/>
  <c r="C19" s="1"/>
  <c r="C24" s="1"/>
  <c r="J13"/>
  <c r="J22" s="1"/>
  <c r="H13"/>
  <c r="F13"/>
  <c r="D13"/>
  <c r="D19" s="1"/>
  <c r="D24" s="1"/>
  <c r="B13"/>
  <c r="E9"/>
  <c r="C9"/>
  <c r="D8" s="1"/>
  <c r="G7"/>
  <c r="D7"/>
  <c r="D6"/>
  <c r="D4"/>
  <c r="I24" l="1"/>
  <c r="I25" s="1"/>
  <c r="H15"/>
  <c r="K13"/>
  <c r="B15"/>
  <c r="G25"/>
  <c r="K14"/>
  <c r="K19" s="1"/>
  <c r="G20"/>
  <c r="G24" s="1"/>
  <c r="D5"/>
  <c r="D9" s="1"/>
  <c r="C25"/>
  <c r="F15"/>
  <c r="F20"/>
  <c r="F24" s="1"/>
  <c r="F25" s="1"/>
  <c r="D15"/>
  <c r="E19"/>
  <c r="E24" s="1"/>
  <c r="E25" s="1"/>
  <c r="D25"/>
  <c r="J15"/>
  <c r="H21"/>
  <c r="H24" s="1"/>
  <c r="H25" s="1"/>
  <c r="B24"/>
  <c r="K21" l="1"/>
  <c r="K23"/>
  <c r="K15"/>
  <c r="K20"/>
  <c r="J19"/>
  <c r="J23"/>
  <c r="J21"/>
  <c r="J20"/>
  <c r="K24" l="1"/>
  <c r="K25" s="1"/>
  <c r="J24"/>
  <c r="J25" l="1"/>
  <c r="L24"/>
  <c r="E41" i="9" l="1"/>
  <c r="C41" s="1"/>
  <c r="E12" i="4"/>
  <c r="F15" i="9" l="1"/>
  <c r="C16"/>
  <c r="F12"/>
  <c r="F11"/>
  <c r="F10"/>
  <c r="F9"/>
  <c r="F7"/>
  <c r="B7"/>
  <c r="B47" s="1"/>
  <c r="C9" i="4"/>
  <c r="C10"/>
  <c r="G11"/>
  <c r="C11"/>
  <c r="G10"/>
  <c r="K41" i="9" l="1"/>
  <c r="H41"/>
  <c r="C40"/>
  <c r="B40"/>
  <c r="C39"/>
  <c r="B39"/>
  <c r="K33"/>
  <c r="H33"/>
  <c r="E33"/>
  <c r="C33" s="1"/>
  <c r="C32"/>
  <c r="B32"/>
  <c r="C31"/>
  <c r="B31"/>
  <c r="B33" l="1"/>
  <c r="B34"/>
  <c r="B10" i="4"/>
  <c r="D10" s="1"/>
  <c r="H10" s="1"/>
  <c r="B42" i="9"/>
  <c r="B11" i="4"/>
  <c r="D11" s="1"/>
  <c r="F11" s="1"/>
  <c r="H11" s="1"/>
  <c r="B41" i="9"/>
  <c r="F13"/>
  <c r="F14"/>
  <c r="H17"/>
  <c r="E17"/>
  <c r="B6"/>
  <c r="B8"/>
  <c r="B48" s="1"/>
  <c r="B9"/>
  <c r="B49" s="1"/>
  <c r="B10"/>
  <c r="B50" s="1"/>
  <c r="B11"/>
  <c r="B51" s="1"/>
  <c r="B12"/>
  <c r="B52" s="1"/>
  <c r="B13"/>
  <c r="B53" s="1"/>
  <c r="B14"/>
  <c r="B54" s="1"/>
  <c r="B15"/>
  <c r="B55" s="1"/>
  <c r="B16"/>
  <c r="B56" s="1"/>
  <c r="B5"/>
  <c r="B17" l="1"/>
  <c r="G9" i="4"/>
  <c r="G12" s="1"/>
  <c r="B23" i="9"/>
  <c r="B46" s="1"/>
  <c r="B22"/>
  <c r="B45" s="1"/>
  <c r="F8"/>
  <c r="C23"/>
  <c r="C22"/>
  <c r="F6"/>
  <c r="F5"/>
  <c r="C6"/>
  <c r="C5"/>
  <c r="B57" l="1"/>
  <c r="F17"/>
  <c r="C8" i="4" s="1"/>
  <c r="C12" s="1"/>
  <c r="K24" i="9"/>
  <c r="H24"/>
  <c r="E24"/>
  <c r="C24" s="1"/>
  <c r="B25" s="1"/>
  <c r="B24"/>
  <c r="B26" l="1"/>
  <c r="B9" i="4"/>
  <c r="D9" s="1"/>
  <c r="C17" i="9"/>
  <c r="K17"/>
  <c r="B8" i="4" l="1"/>
  <c r="F9"/>
  <c r="H9" s="1"/>
  <c r="B18" i="9"/>
  <c r="D8" i="4" l="1"/>
  <c r="B12"/>
  <c r="F8" l="1"/>
  <c r="D12"/>
  <c r="F12" l="1"/>
  <c r="H8"/>
  <c r="H12" s="1"/>
</calcChain>
</file>

<file path=xl/comments1.xml><?xml version="1.0" encoding="utf-8"?>
<comments xmlns="http://schemas.openxmlformats.org/spreadsheetml/2006/main">
  <authors>
    <author>User</author>
  </authors>
  <commentList>
    <comment ref="A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Долинская</t>
        </r>
      </text>
    </comment>
    <comment ref="A2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две Панченко</t>
        </r>
      </text>
    </comment>
    <comment ref="A3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Романенко и Панина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должно быть 100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посчитать по штатке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должно быть 100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должно быть 100</t>
        </r>
      </text>
    </comment>
  </commentList>
</comments>
</file>

<file path=xl/sharedStrings.xml><?xml version="1.0" encoding="utf-8"?>
<sst xmlns="http://schemas.openxmlformats.org/spreadsheetml/2006/main" count="148" uniqueCount="68">
  <si>
    <t xml:space="preserve">   Затраты непосредственно связанные с оказанием услуг (работ)</t>
  </si>
  <si>
    <t xml:space="preserve">    Затраты на содержание имущества</t>
  </si>
  <si>
    <t>КОСГУ</t>
  </si>
  <si>
    <t>Объем оказания государственной услуги, ед.</t>
  </si>
  <si>
    <t>Норматив затрат на государственную услугу (работу), руб.на ед.услуги</t>
  </si>
  <si>
    <t>Нормативные затраты на оказание государственной услуги (выполнение работы),руб.</t>
  </si>
  <si>
    <t>Затраты на общехозяйственные нужды</t>
  </si>
  <si>
    <t>Нормативные затраты на общехозяйственные нужды, руб.</t>
  </si>
  <si>
    <t>Руководитель учреждения</t>
  </si>
  <si>
    <t>______________</t>
  </si>
  <si>
    <t>подпись</t>
  </si>
  <si>
    <t>расшифровка подписи</t>
  </si>
  <si>
    <t>Нормативные затраты на содержание имущества, руб.</t>
  </si>
  <si>
    <t>Норматив затрат на общехозяйственные нужды, руб.</t>
  </si>
  <si>
    <t>Норматив затрат на содержание имущества, тыс.руб.</t>
  </si>
  <si>
    <t>Начальник отдела</t>
  </si>
  <si>
    <t>В.Н.Феоктистов</t>
  </si>
  <si>
    <t>Расчет объемов нормативных затрат на оказание государственных услуг (выполнение работ) и нормативных затрат на содержание имущества</t>
  </si>
  <si>
    <t xml:space="preserve"> Наименование  государственной услуги (работы)</t>
  </si>
  <si>
    <t xml:space="preserve">Норматив затрат,   непосредственно связанных с   оказанием   государственной  услуги (работы), руб. на ед. услуги </t>
  </si>
  <si>
    <t xml:space="preserve">Норматив затрат на общехозяйственные нужды, руб. на ед. услуги </t>
  </si>
  <si>
    <t>Итого норматив затрат на государственную услугу  (работу) 1, руб. на ед. услуги</t>
  </si>
  <si>
    <t>Объем оказания государственной услуги  (работы),   ед.</t>
  </si>
  <si>
    <t>Нормативные затраты на  оказание   государственной услуги (работы),     руб.</t>
  </si>
  <si>
    <t xml:space="preserve">Нормативные затраты на содержание имущества, руб.   </t>
  </si>
  <si>
    <t xml:space="preserve">Сумма  финансового  обеспечения  выполнения  государственного задания,  тыс. руб. </t>
  </si>
  <si>
    <t xml:space="preserve">4 = гр.2 + гр.3 </t>
  </si>
  <si>
    <t xml:space="preserve">6=гр.4 x гр.5 </t>
  </si>
  <si>
    <t xml:space="preserve">  8 = (гр. 6 + гр. 7)/1000</t>
  </si>
  <si>
    <t>муниципальное казенное учреждение культуры "Охотская районная библиотека"</t>
  </si>
  <si>
    <t>план</t>
  </si>
  <si>
    <t>Т.Ю. Пинчук</t>
  </si>
  <si>
    <t>объем финансовых затрат на 2018 год</t>
  </si>
  <si>
    <t>О.В. Белослудцева</t>
  </si>
  <si>
    <t>Гл.экономист</t>
  </si>
  <si>
    <t>Библиотечное, библиографическое и информационное обслуживание пользователей библиотеки в стационаре</t>
  </si>
  <si>
    <t>Библиотечное, библиографическое и информационное обслуживание пользователей библиотеки вне стационара</t>
  </si>
  <si>
    <t>Формирование, учет, изучение, обеспечение физического сохранения и безопасности фондов библиотеки</t>
  </si>
  <si>
    <t>Библиографическая обработка документов и создание каталогов</t>
  </si>
  <si>
    <t>ИТОГО:</t>
  </si>
  <si>
    <t>МКУК "ОРБ":</t>
  </si>
  <si>
    <t>Муниципальная услуга</t>
  </si>
  <si>
    <t>чел</t>
  </si>
  <si>
    <t>%</t>
  </si>
  <si>
    <t>перенести% вручн</t>
  </si>
  <si>
    <t>Обслуживание пользователей библиотеки в стационаре</t>
  </si>
  <si>
    <t>Обслуживание пользователей библиотеки вне стационара</t>
  </si>
  <si>
    <t>211</t>
  </si>
  <si>
    <t>Сохранение библиофонда</t>
  </si>
  <si>
    <t>213</t>
  </si>
  <si>
    <t>Создание каталогов</t>
  </si>
  <si>
    <t>Всего:</t>
  </si>
  <si>
    <t>Основной персонал:</t>
  </si>
  <si>
    <t>Общехозяйственный персонал:</t>
  </si>
  <si>
    <t>Долинская</t>
  </si>
  <si>
    <t>Две Панченко</t>
  </si>
  <si>
    <t>Романен и Панина</t>
  </si>
  <si>
    <t>Общехозяйственный персонал</t>
  </si>
  <si>
    <t>Романенко и Панина</t>
  </si>
  <si>
    <t>То, что красненьким нужно заполнить, остальное все само считается</t>
  </si>
  <si>
    <t>Роспись без учета призов, реквизита и зп на 01.01.2020</t>
  </si>
  <si>
    <t>призы и реквизит</t>
  </si>
  <si>
    <t>223</t>
  </si>
  <si>
    <t>225</t>
  </si>
  <si>
    <t>Расчет нормативных затрат на оказание государственных услуг (выполнение работ)  2020 год</t>
  </si>
  <si>
    <t>Роспись на 01.01.2020г.:</t>
  </si>
  <si>
    <t>на 2020 год</t>
  </si>
  <si>
    <t xml:space="preserve">Итого 2020 год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</si>
</sst>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1" fillId="0" borderId="0" xfId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4" fontId="4" fillId="0" borderId="0" xfId="0" applyNumberFormat="1" applyFont="1"/>
    <xf numFmtId="0" fontId="5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justify"/>
    </xf>
    <xf numFmtId="0" fontId="12" fillId="0" borderId="0" xfId="0" applyFont="1" applyFill="1"/>
    <xf numFmtId="0" fontId="12" fillId="0" borderId="0" xfId="0" applyFont="1" applyFill="1" applyAlignment="1">
      <alignment horizontal="center" wrapText="1"/>
    </xf>
    <xf numFmtId="0" fontId="14" fillId="0" borderId="1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/>
    </xf>
    <xf numFmtId="0" fontId="14" fillId="0" borderId="7" xfId="1" applyFont="1" applyBorder="1"/>
    <xf numFmtId="0" fontId="14" fillId="0" borderId="0" xfId="1" applyFont="1"/>
    <xf numFmtId="0" fontId="16" fillId="0" borderId="0" xfId="0" applyFont="1"/>
    <xf numFmtId="0" fontId="16" fillId="0" borderId="0" xfId="0" applyFont="1" applyFill="1"/>
    <xf numFmtId="0" fontId="16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14" fillId="0" borderId="12" xfId="1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top" wrapText="1"/>
    </xf>
    <xf numFmtId="0" fontId="14" fillId="0" borderId="5" xfId="1" applyFont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vertical="top" wrapText="1"/>
    </xf>
    <xf numFmtId="0" fontId="14" fillId="0" borderId="16" xfId="1" applyFont="1" applyFill="1" applyBorder="1" applyAlignment="1">
      <alignment horizontal="center" vertical="top" wrapText="1"/>
    </xf>
    <xf numFmtId="0" fontId="14" fillId="0" borderId="12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3" borderId="15" xfId="1" applyFont="1" applyFill="1" applyBorder="1" applyAlignment="1"/>
    <xf numFmtId="43" fontId="14" fillId="0" borderId="6" xfId="1" applyNumberFormat="1" applyFont="1" applyBorder="1" applyAlignment="1">
      <alignment horizontal="center"/>
    </xf>
    <xf numFmtId="43" fontId="14" fillId="0" borderId="3" xfId="1" applyNumberFormat="1" applyFont="1" applyFill="1" applyBorder="1" applyAlignment="1">
      <alignment horizontal="center"/>
    </xf>
    <xf numFmtId="43" fontId="14" fillId="0" borderId="6" xfId="1" applyNumberFormat="1" applyFont="1" applyFill="1" applyBorder="1" applyAlignment="1">
      <alignment horizontal="center"/>
    </xf>
    <xf numFmtId="43" fontId="15" fillId="2" borderId="6" xfId="1" applyNumberFormat="1" applyFont="1" applyFill="1" applyBorder="1" applyAlignment="1">
      <alignment horizontal="center"/>
    </xf>
    <xf numFmtId="43" fontId="15" fillId="2" borderId="3" xfId="1" applyNumberFormat="1" applyFont="1" applyFill="1" applyBorder="1" applyAlignment="1">
      <alignment horizontal="center"/>
    </xf>
    <xf numFmtId="43" fontId="14" fillId="0" borderId="8" xfId="1" applyNumberFormat="1" applyFont="1" applyBorder="1" applyAlignment="1">
      <alignment horizontal="center"/>
    </xf>
    <xf numFmtId="43" fontId="14" fillId="0" borderId="4" xfId="1" applyNumberFormat="1" applyFont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64" fontId="14" fillId="0" borderId="7" xfId="1" applyNumberFormat="1" applyFont="1" applyBorder="1" applyAlignment="1">
      <alignment horizontal="center"/>
    </xf>
    <xf numFmtId="43" fontId="14" fillId="0" borderId="3" xfId="1" applyNumberFormat="1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 vertical="center" wrapText="1"/>
    </xf>
    <xf numFmtId="43" fontId="11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43" fontId="19" fillId="0" borderId="0" xfId="0" applyNumberFormat="1" applyFont="1"/>
    <xf numFmtId="43" fontId="20" fillId="0" borderId="0" xfId="0" applyNumberFormat="1" applyFont="1"/>
    <xf numFmtId="0" fontId="23" fillId="0" borderId="0" xfId="0" applyFont="1"/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6" fillId="0" borderId="22" xfId="0" applyFont="1" applyBorder="1"/>
    <xf numFmtId="10" fontId="0" fillId="0" borderId="5" xfId="0" applyNumberFormat="1" applyBorder="1"/>
    <xf numFmtId="2" fontId="26" fillId="0" borderId="0" xfId="0" applyNumberFormat="1" applyFont="1"/>
    <xf numFmtId="0" fontId="26" fillId="0" borderId="1" xfId="0" applyFont="1" applyBorder="1"/>
    <xf numFmtId="10" fontId="0" fillId="0" borderId="6" xfId="0" applyNumberFormat="1" applyBorder="1"/>
    <xf numFmtId="49" fontId="0" fillId="0" borderId="0" xfId="0" applyNumberFormat="1" applyAlignment="1">
      <alignment horizontal="right"/>
    </xf>
    <xf numFmtId="43" fontId="26" fillId="0" borderId="0" xfId="0" applyNumberFormat="1" applyFont="1" applyAlignment="1"/>
    <xf numFmtId="0" fontId="22" fillId="0" borderId="0" xfId="0" applyFont="1" applyAlignment="1">
      <alignment horizontal="right"/>
    </xf>
    <xf numFmtId="43" fontId="22" fillId="0" borderId="0" xfId="0" applyNumberFormat="1" applyFont="1" applyAlignment="1"/>
    <xf numFmtId="0" fontId="26" fillId="0" borderId="24" xfId="0" applyFont="1" applyBorder="1"/>
    <xf numFmtId="10" fontId="0" fillId="0" borderId="25" xfId="0" applyNumberFormat="1" applyBorder="1"/>
    <xf numFmtId="0" fontId="22" fillId="0" borderId="19" xfId="0" applyFont="1" applyBorder="1"/>
    <xf numFmtId="10" fontId="22" fillId="0" borderId="20" xfId="0" applyNumberFormat="1" applyFont="1" applyBorder="1"/>
    <xf numFmtId="2" fontId="0" fillId="0" borderId="0" xfId="0" applyNumberFormat="1"/>
    <xf numFmtId="0" fontId="22" fillId="0" borderId="26" xfId="0" applyFont="1" applyBorder="1"/>
    <xf numFmtId="10" fontId="27" fillId="0" borderId="27" xfId="0" applyNumberFormat="1" applyFont="1" applyBorder="1" applyAlignment="1">
      <alignment horizontal="center"/>
    </xf>
    <xf numFmtId="0" fontId="22" fillId="0" borderId="26" xfId="0" applyFont="1" applyBorder="1" applyAlignment="1">
      <alignment wrapText="1"/>
    </xf>
    <xf numFmtId="10" fontId="0" fillId="0" borderId="0" xfId="0" applyNumberFormat="1"/>
    <xf numFmtId="0" fontId="0" fillId="0" borderId="28" xfId="0" applyBorder="1"/>
    <xf numFmtId="43" fontId="0" fillId="0" borderId="23" xfId="0" applyNumberFormat="1" applyBorder="1"/>
    <xf numFmtId="43" fontId="0" fillId="0" borderId="0" xfId="0" applyNumberFormat="1"/>
    <xf numFmtId="0" fontId="22" fillId="0" borderId="29" xfId="0" applyFont="1" applyBorder="1" applyAlignment="1">
      <alignment horizontal="right"/>
    </xf>
    <xf numFmtId="43" fontId="22" fillId="0" borderId="16" xfId="0" applyNumberFormat="1" applyFont="1" applyBorder="1"/>
    <xf numFmtId="0" fontId="0" fillId="0" borderId="30" xfId="0" applyBorder="1" applyAlignment="1"/>
    <xf numFmtId="0" fontId="0" fillId="0" borderId="1" xfId="0" applyBorder="1"/>
    <xf numFmtId="0" fontId="22" fillId="0" borderId="1" xfId="0" applyFont="1" applyBorder="1" applyAlignment="1">
      <alignment horizontal="center"/>
    </xf>
    <xf numFmtId="43" fontId="0" fillId="0" borderId="1" xfId="0" applyNumberFormat="1" applyBorder="1"/>
    <xf numFmtId="0" fontId="25" fillId="0" borderId="1" xfId="0" applyFont="1" applyBorder="1"/>
    <xf numFmtId="0" fontId="22" fillId="0" borderId="1" xfId="0" applyFont="1" applyBorder="1"/>
    <xf numFmtId="43" fontId="22" fillId="0" borderId="1" xfId="0" applyNumberFormat="1" applyFont="1" applyBorder="1"/>
    <xf numFmtId="0" fontId="28" fillId="0" borderId="0" xfId="0" applyFont="1"/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6" fillId="0" borderId="0" xfId="0" applyFont="1"/>
    <xf numFmtId="0" fontId="22" fillId="0" borderId="0" xfId="0" applyFont="1" applyFill="1" applyBorder="1" applyAlignment="1">
      <alignment horizontal="right" wrapText="1"/>
    </xf>
    <xf numFmtId="4" fontId="21" fillId="0" borderId="0" xfId="0" applyNumberFormat="1" applyFont="1" applyFill="1" applyBorder="1" applyAlignment="1">
      <alignment wrapText="1"/>
    </xf>
    <xf numFmtId="4" fontId="21" fillId="0" borderId="0" xfId="0" applyNumberFormat="1" applyFont="1" applyAlignment="1"/>
    <xf numFmtId="0" fontId="25" fillId="0" borderId="1" xfId="0" applyFont="1" applyBorder="1" applyAlignment="1">
      <alignment wrapText="1"/>
    </xf>
    <xf numFmtId="0" fontId="26" fillId="0" borderId="34" xfId="0" applyFont="1" applyBorder="1"/>
    <xf numFmtId="10" fontId="0" fillId="0" borderId="35" xfId="0" applyNumberFormat="1" applyBorder="1"/>
    <xf numFmtId="4" fontId="29" fillId="0" borderId="0" xfId="0" applyNumberFormat="1" applyFont="1" applyAlignment="1"/>
    <xf numFmtId="0" fontId="0" fillId="0" borderId="0" xfId="0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43" fontId="22" fillId="0" borderId="0" xfId="0" applyNumberFormat="1" applyFont="1" applyBorder="1"/>
    <xf numFmtId="0" fontId="22" fillId="0" borderId="0" xfId="0" applyFont="1"/>
    <xf numFmtId="43" fontId="0" fillId="0" borderId="0" xfId="0" applyNumberFormat="1" applyBorder="1"/>
    <xf numFmtId="0" fontId="25" fillId="0" borderId="0" xfId="0" applyFont="1" applyBorder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4" fillId="3" borderId="15" xfId="1" applyFont="1" applyFill="1" applyBorder="1" applyAlignment="1">
      <alignment horizontal="center"/>
    </xf>
    <xf numFmtId="0" fontId="14" fillId="0" borderId="13" xfId="1" applyFont="1" applyBorder="1" applyAlignment="1">
      <alignment horizontal="center" textRotation="90"/>
    </xf>
    <xf numFmtId="0" fontId="14" fillId="0" borderId="1" xfId="1" applyFont="1" applyBorder="1" applyAlignment="1">
      <alignment horizontal="center" textRotation="90"/>
    </xf>
    <xf numFmtId="0" fontId="14" fillId="0" borderId="14" xfId="1" applyFont="1" applyBorder="1" applyAlignment="1">
      <alignment horizontal="center" wrapText="1"/>
    </xf>
    <xf numFmtId="0" fontId="14" fillId="0" borderId="6" xfId="1" applyFont="1" applyBorder="1" applyAlignment="1">
      <alignment horizontal="center" wrapText="1"/>
    </xf>
    <xf numFmtId="0" fontId="14" fillId="0" borderId="9" xfId="1" applyFont="1" applyBorder="1" applyAlignment="1">
      <alignment horizontal="center" wrapText="1"/>
    </xf>
    <xf numFmtId="0" fontId="14" fillId="0" borderId="10" xfId="1" applyFont="1" applyBorder="1" applyAlignment="1">
      <alignment horizontal="center" wrapText="1"/>
    </xf>
    <xf numFmtId="0" fontId="14" fillId="0" borderId="11" xfId="1" applyFont="1" applyBorder="1" applyAlignment="1">
      <alignment horizontal="center" wrapText="1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5" fillId="0" borderId="9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5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2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25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2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2" fillId="0" borderId="33" xfId="0" applyFont="1" applyFill="1" applyBorder="1" applyAlignment="1">
      <alignment wrapText="1"/>
    </xf>
    <xf numFmtId="4" fontId="22" fillId="0" borderId="0" xfId="0" applyNumberFormat="1" applyFont="1" applyAlignment="1">
      <alignment wrapText="1"/>
    </xf>
    <xf numFmtId="0" fontId="0" fillId="0" borderId="1" xfId="0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workbookViewId="0">
      <selection activeCell="C7" sqref="C7"/>
    </sheetView>
  </sheetViews>
  <sheetFormatPr defaultRowHeight="15"/>
  <cols>
    <col min="1" max="1" width="48.7109375" style="2" customWidth="1"/>
    <col min="2" max="2" width="18.42578125" style="2" customWidth="1"/>
    <col min="3" max="3" width="17" style="2" customWidth="1"/>
    <col min="4" max="4" width="18.42578125" style="2" customWidth="1"/>
    <col min="5" max="5" width="12.42578125" style="2" customWidth="1"/>
    <col min="6" max="6" width="18.42578125" style="2" customWidth="1"/>
    <col min="7" max="7" width="13" style="2" customWidth="1"/>
    <col min="8" max="8" width="15.140625" style="2" customWidth="1"/>
    <col min="9" max="9" width="12.5703125" style="2" bestFit="1" customWidth="1"/>
    <col min="10" max="16384" width="9.140625" style="2"/>
  </cols>
  <sheetData>
    <row r="1" spans="1:9" ht="18" customHeight="1">
      <c r="A1" s="116" t="s">
        <v>17</v>
      </c>
      <c r="B1" s="116"/>
      <c r="C1" s="116"/>
      <c r="D1" s="116"/>
      <c r="E1" s="116"/>
      <c r="F1" s="116"/>
      <c r="G1" s="116"/>
      <c r="H1" s="116"/>
    </row>
    <row r="2" spans="1:9" ht="15.75">
      <c r="A2" s="14"/>
      <c r="B2" s="14"/>
      <c r="C2" s="14"/>
      <c r="D2" s="14"/>
      <c r="E2" s="14"/>
      <c r="F2" s="14"/>
      <c r="G2" s="14"/>
      <c r="H2" s="14"/>
    </row>
    <row r="3" spans="1:9" ht="15.75" customHeight="1">
      <c r="A3" s="114" t="s">
        <v>29</v>
      </c>
      <c r="B3" s="114"/>
      <c r="C3" s="114"/>
      <c r="D3" s="114"/>
      <c r="E3" s="114"/>
      <c r="F3" s="114"/>
      <c r="G3" s="114"/>
      <c r="H3" s="114"/>
    </row>
    <row r="4" spans="1:9" ht="13.5" customHeight="1">
      <c r="A4" s="115" t="s">
        <v>66</v>
      </c>
      <c r="B4" s="115"/>
      <c r="C4" s="115"/>
      <c r="D4" s="115"/>
      <c r="E4" s="115"/>
      <c r="F4" s="115"/>
      <c r="G4" s="115"/>
      <c r="H4" s="115"/>
    </row>
    <row r="5" spans="1:9" ht="13.5" customHeight="1">
      <c r="A5" s="15"/>
      <c r="B5" s="15"/>
      <c r="C5" s="15"/>
      <c r="D5" s="15"/>
      <c r="E5" s="15"/>
      <c r="F5" s="15"/>
      <c r="G5" s="15"/>
      <c r="H5" s="15"/>
    </row>
    <row r="6" spans="1:9" ht="80.25" customHeight="1">
      <c r="A6" s="26" t="s">
        <v>18</v>
      </c>
      <c r="B6" s="26" t="s">
        <v>19</v>
      </c>
      <c r="C6" s="26" t="s">
        <v>20</v>
      </c>
      <c r="D6" s="26" t="s">
        <v>21</v>
      </c>
      <c r="E6" s="26" t="s">
        <v>22</v>
      </c>
      <c r="F6" s="26" t="s">
        <v>23</v>
      </c>
      <c r="G6" s="26" t="s">
        <v>24</v>
      </c>
      <c r="H6" s="26" t="s">
        <v>25</v>
      </c>
    </row>
    <row r="7" spans="1:9" ht="27.75" customHeight="1">
      <c r="A7" s="26">
        <v>1</v>
      </c>
      <c r="B7" s="26">
        <v>2</v>
      </c>
      <c r="C7" s="26">
        <v>3</v>
      </c>
      <c r="D7" s="26" t="s">
        <v>26</v>
      </c>
      <c r="E7" s="26">
        <v>5</v>
      </c>
      <c r="F7" s="26" t="s">
        <v>27</v>
      </c>
      <c r="G7" s="26">
        <v>7</v>
      </c>
      <c r="H7" s="26" t="s">
        <v>28</v>
      </c>
    </row>
    <row r="8" spans="1:9" ht="27.75" customHeight="1">
      <c r="A8" s="13" t="s">
        <v>35</v>
      </c>
      <c r="B8" s="51">
        <f>'Расшифровка 2020'!C17</f>
        <v>441.9931885765584</v>
      </c>
      <c r="C8" s="51">
        <f>'Расшифровка 2020'!F17</f>
        <v>133.56157773663244</v>
      </c>
      <c r="D8" s="51">
        <f>B8+C8</f>
        <v>575.55476631319084</v>
      </c>
      <c r="E8" s="53">
        <v>35646</v>
      </c>
      <c r="F8" s="51">
        <f>D8*E8</f>
        <v>20516225.199999999</v>
      </c>
      <c r="G8" s="51">
        <v>0</v>
      </c>
      <c r="H8" s="51">
        <f>(F8+G8)/1000</f>
        <v>20516.225200000001</v>
      </c>
    </row>
    <row r="9" spans="1:9" ht="31.5" customHeight="1">
      <c r="A9" s="13" t="s">
        <v>36</v>
      </c>
      <c r="B9" s="51">
        <f>'Расшифровка 2020'!C24</f>
        <v>265.43948717948717</v>
      </c>
      <c r="C9" s="51">
        <f>'Расшифровка 2020'!F24</f>
        <v>0</v>
      </c>
      <c r="D9" s="51">
        <f>B9+C9</f>
        <v>265.43948717948717</v>
      </c>
      <c r="E9" s="53">
        <v>2730</v>
      </c>
      <c r="F9" s="51">
        <f>D9*E9</f>
        <v>724649.79999999993</v>
      </c>
      <c r="G9" s="51">
        <f>'Расшифровка 2020'!I24</f>
        <v>0</v>
      </c>
      <c r="H9" s="51">
        <f>(F9+G9)/1000</f>
        <v>724.64979999999991</v>
      </c>
    </row>
    <row r="10" spans="1:9" ht="31.5" customHeight="1">
      <c r="A10" s="13" t="s">
        <v>37</v>
      </c>
      <c r="B10" s="51">
        <f>'Расшифровка 2020'!C33</f>
        <v>13.593347483499549</v>
      </c>
      <c r="C10" s="51">
        <f>'Расшифровка 2020'!F33</f>
        <v>0</v>
      </c>
      <c r="D10" s="51">
        <f>B10+C10</f>
        <v>13.593347483499549</v>
      </c>
      <c r="E10" s="53">
        <v>103179</v>
      </c>
      <c r="F10" s="51">
        <f>D10*E10</f>
        <v>1402548</v>
      </c>
      <c r="G10" s="51">
        <f>'Расшифровка 2020'!I25</f>
        <v>0</v>
      </c>
      <c r="H10" s="51">
        <f>(F10+G10)/1000</f>
        <v>1402.548</v>
      </c>
    </row>
    <row r="11" spans="1:9" ht="31.5" customHeight="1">
      <c r="A11" s="13" t="s">
        <v>38</v>
      </c>
      <c r="B11" s="51">
        <f>'Расшифровка 2020'!C41</f>
        <v>92.147916793013522</v>
      </c>
      <c r="C11" s="51">
        <f>'Расшифровка 2020'!F26</f>
        <v>0</v>
      </c>
      <c r="D11" s="51">
        <f>B11+C11</f>
        <v>92.147916793013522</v>
      </c>
      <c r="E11" s="53">
        <v>16489</v>
      </c>
      <c r="F11" s="51">
        <f>D11*E11</f>
        <v>1519427</v>
      </c>
      <c r="G11" s="51">
        <f>'Расшифровка 2020'!I26</f>
        <v>0</v>
      </c>
      <c r="H11" s="51">
        <f>(F11+G11)/1000</f>
        <v>1519.4269999999999</v>
      </c>
    </row>
    <row r="12" spans="1:9">
      <c r="A12" s="12" t="s">
        <v>67</v>
      </c>
      <c r="B12" s="52">
        <f t="shared" ref="B12:H12" si="0">SUM(B8:B11)</f>
        <v>813.17394003255868</v>
      </c>
      <c r="C12" s="52">
        <f t="shared" si="0"/>
        <v>133.56157773663244</v>
      </c>
      <c r="D12" s="52">
        <f t="shared" si="0"/>
        <v>946.73551776919112</v>
      </c>
      <c r="E12" s="54">
        <f t="shared" si="0"/>
        <v>158044</v>
      </c>
      <c r="F12" s="52">
        <f t="shared" si="0"/>
        <v>24162850</v>
      </c>
      <c r="G12" s="52">
        <f t="shared" si="0"/>
        <v>0</v>
      </c>
      <c r="H12" s="52">
        <f t="shared" si="0"/>
        <v>24162.85</v>
      </c>
      <c r="I12" s="11"/>
    </row>
    <row r="14" spans="1:9" ht="15.75">
      <c r="A14" s="3" t="s">
        <v>15</v>
      </c>
      <c r="B14" s="3"/>
      <c r="C14" s="3" t="s">
        <v>9</v>
      </c>
      <c r="D14" s="5"/>
      <c r="E14" s="5"/>
      <c r="F14" s="6" t="s">
        <v>16</v>
      </c>
      <c r="G14" s="7"/>
    </row>
    <row r="15" spans="1:9" ht="15.75">
      <c r="A15" s="9"/>
      <c r="B15" s="3"/>
      <c r="C15" s="3" t="s">
        <v>10</v>
      </c>
      <c r="D15" s="5"/>
      <c r="E15" s="5"/>
      <c r="F15" s="3" t="s">
        <v>11</v>
      </c>
      <c r="G15" s="8"/>
    </row>
    <row r="16" spans="1:9" ht="15.75">
      <c r="A16" s="3" t="s">
        <v>8</v>
      </c>
      <c r="B16" s="4"/>
      <c r="C16" s="3" t="s">
        <v>9</v>
      </c>
      <c r="D16" s="5"/>
      <c r="E16" s="5"/>
      <c r="F16" s="6" t="s">
        <v>33</v>
      </c>
      <c r="G16" s="7"/>
    </row>
    <row r="17" spans="1:7" ht="15.75">
      <c r="A17" s="3"/>
      <c r="B17" s="3"/>
      <c r="C17" s="3" t="s">
        <v>10</v>
      </c>
      <c r="D17" s="5"/>
      <c r="E17" s="5"/>
      <c r="F17" s="3" t="s">
        <v>11</v>
      </c>
      <c r="G17" s="8"/>
    </row>
    <row r="18" spans="1:7" ht="15.75">
      <c r="A18" s="3" t="s">
        <v>34</v>
      </c>
      <c r="B18" s="3"/>
      <c r="C18" s="3" t="s">
        <v>9</v>
      </c>
      <c r="D18" s="5"/>
      <c r="E18" s="5"/>
      <c r="F18" s="6" t="s">
        <v>31</v>
      </c>
      <c r="G18" s="7"/>
    </row>
    <row r="19" spans="1:7" ht="15.75">
      <c r="A19" s="9"/>
      <c r="B19" s="3"/>
      <c r="C19" s="3" t="s">
        <v>10</v>
      </c>
      <c r="D19" s="5"/>
      <c r="E19" s="5"/>
      <c r="F19" s="3" t="s">
        <v>11</v>
      </c>
      <c r="G19" s="8"/>
    </row>
    <row r="20" spans="1:7" ht="15.75">
      <c r="A20" s="9"/>
      <c r="B20" s="3"/>
      <c r="C20" s="10"/>
      <c r="D20" s="10"/>
      <c r="E20" s="3"/>
      <c r="F20" s="8"/>
      <c r="G20" s="8"/>
    </row>
  </sheetData>
  <mergeCells count="3">
    <mergeCell ref="A3:H3"/>
    <mergeCell ref="A4:H4"/>
    <mergeCell ref="A1:H1"/>
  </mergeCells>
  <pageMargins left="0.31496062992125984" right="0.31496062992125984" top="0.55118110236220474" bottom="0.35433070866141736" header="0.31496062992125984" footer="0.31496062992125984"/>
  <pageSetup paperSize="9" scale="87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topLeftCell="A7" workbookViewId="0">
      <selection activeCell="E6" sqref="E6"/>
    </sheetView>
  </sheetViews>
  <sheetFormatPr defaultRowHeight="15"/>
  <cols>
    <col min="1" max="1" width="6.28515625" customWidth="1"/>
    <col min="2" max="2" width="15.85546875" customWidth="1"/>
    <col min="3" max="3" width="14.7109375" customWidth="1"/>
    <col min="4" max="4" width="12.28515625" customWidth="1"/>
    <col min="5" max="5" width="16.28515625" customWidth="1"/>
    <col min="6" max="6" width="12.5703125" customWidth="1"/>
    <col min="7" max="7" width="11.28515625" customWidth="1"/>
    <col min="8" max="8" width="13.140625" customWidth="1"/>
    <col min="9" max="9" width="10.5703125" customWidth="1"/>
    <col min="10" max="10" width="8" customWidth="1"/>
    <col min="11" max="11" width="10.28515625" customWidth="1"/>
  </cols>
  <sheetData>
    <row r="1" spans="1:22" ht="15" customHeight="1">
      <c r="A1" s="128" t="s">
        <v>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4" customFormat="1" ht="15.75" customHeight="1" thickBot="1">
      <c r="A2" s="38" t="s">
        <v>30</v>
      </c>
      <c r="B2" s="38"/>
      <c r="C2" s="117" t="s">
        <v>35</v>
      </c>
      <c r="D2" s="117"/>
      <c r="E2" s="117"/>
      <c r="F2" s="117"/>
      <c r="G2" s="117"/>
      <c r="H2" s="117"/>
      <c r="I2" s="38"/>
      <c r="J2" s="38"/>
      <c r="K2" s="38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s="24" customFormat="1" ht="25.5" customHeight="1">
      <c r="A3" s="118" t="s">
        <v>2</v>
      </c>
      <c r="B3" s="120" t="s">
        <v>32</v>
      </c>
      <c r="C3" s="122" t="s">
        <v>0</v>
      </c>
      <c r="D3" s="123"/>
      <c r="E3" s="124"/>
      <c r="F3" s="125" t="s">
        <v>6</v>
      </c>
      <c r="G3" s="126"/>
      <c r="H3" s="127"/>
      <c r="I3" s="125" t="s">
        <v>1</v>
      </c>
      <c r="J3" s="126"/>
      <c r="K3" s="127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s="24" customFormat="1" ht="72" customHeight="1">
      <c r="A4" s="119"/>
      <c r="B4" s="121"/>
      <c r="C4" s="33" t="s">
        <v>4</v>
      </c>
      <c r="D4" s="34" t="s">
        <v>3</v>
      </c>
      <c r="E4" s="35" t="s">
        <v>5</v>
      </c>
      <c r="F4" s="36" t="s">
        <v>13</v>
      </c>
      <c r="G4" s="34" t="s">
        <v>3</v>
      </c>
      <c r="H4" s="37" t="s">
        <v>7</v>
      </c>
      <c r="I4" s="36" t="s">
        <v>14</v>
      </c>
      <c r="J4" s="34" t="s">
        <v>3</v>
      </c>
      <c r="K4" s="35" t="s">
        <v>12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s="24" customFormat="1" ht="14.25" customHeight="1">
      <c r="A5" s="16">
        <v>211</v>
      </c>
      <c r="B5" s="39">
        <f>E5+H5+K5</f>
        <v>15153007.210000001</v>
      </c>
      <c r="C5" s="40">
        <f>E5/D5</f>
        <v>339.47318661280372</v>
      </c>
      <c r="D5" s="46">
        <v>35646</v>
      </c>
      <c r="E5" s="41">
        <v>12100861.210000001</v>
      </c>
      <c r="F5" s="40">
        <f t="shared" ref="F5:F12" si="0">H5/G5</f>
        <v>85.623800706951698</v>
      </c>
      <c r="G5" s="46">
        <v>35646</v>
      </c>
      <c r="H5" s="41">
        <v>3052146</v>
      </c>
      <c r="I5" s="40"/>
      <c r="J5" s="46"/>
      <c r="K5" s="4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24" customFormat="1" ht="14.25" customHeight="1">
      <c r="A6" s="16">
        <v>213</v>
      </c>
      <c r="B6" s="39">
        <f t="shared" ref="B6:B16" si="1">E6+H6+K6</f>
        <v>4576167.99</v>
      </c>
      <c r="C6" s="40">
        <f>E6/D6</f>
        <v>102.52000196375471</v>
      </c>
      <c r="D6" s="46">
        <v>35646</v>
      </c>
      <c r="E6" s="41">
        <v>3654427.99</v>
      </c>
      <c r="F6" s="40">
        <f t="shared" si="0"/>
        <v>25.858160803456208</v>
      </c>
      <c r="G6" s="46">
        <v>35646</v>
      </c>
      <c r="H6" s="41">
        <v>921740</v>
      </c>
      <c r="I6" s="40"/>
      <c r="J6" s="46"/>
      <c r="K6" s="41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24" customFormat="1" ht="14.25" customHeight="1">
      <c r="A7" s="16">
        <v>214</v>
      </c>
      <c r="B7" s="39">
        <f t="shared" si="1"/>
        <v>0</v>
      </c>
      <c r="C7" s="40"/>
      <c r="D7" s="46"/>
      <c r="E7" s="41"/>
      <c r="F7" s="40">
        <f t="shared" si="0"/>
        <v>0</v>
      </c>
      <c r="G7" s="46">
        <v>35646</v>
      </c>
      <c r="H7" s="41"/>
      <c r="I7" s="40"/>
      <c r="J7" s="46"/>
      <c r="K7" s="4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s="24" customFormat="1" ht="14.25" customHeight="1">
      <c r="A8" s="16">
        <v>221</v>
      </c>
      <c r="B8" s="39">
        <f t="shared" si="1"/>
        <v>95000</v>
      </c>
      <c r="C8" s="40"/>
      <c r="D8" s="46"/>
      <c r="E8" s="41"/>
      <c r="F8" s="40">
        <f t="shared" si="0"/>
        <v>2.6650956629074791</v>
      </c>
      <c r="G8" s="46">
        <v>35646</v>
      </c>
      <c r="H8" s="41">
        <v>95000</v>
      </c>
      <c r="I8" s="40"/>
      <c r="J8" s="46"/>
      <c r="K8" s="41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s="24" customFormat="1" ht="14.25" customHeight="1">
      <c r="A9" s="16">
        <v>222</v>
      </c>
      <c r="B9" s="39">
        <f t="shared" si="1"/>
        <v>0</v>
      </c>
      <c r="C9" s="40"/>
      <c r="D9" s="46"/>
      <c r="E9" s="41"/>
      <c r="F9" s="40">
        <f t="shared" si="0"/>
        <v>0</v>
      </c>
      <c r="G9" s="46">
        <v>35646</v>
      </c>
      <c r="H9" s="41"/>
      <c r="I9" s="40"/>
      <c r="J9" s="46"/>
      <c r="K9" s="4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24" customFormat="1" ht="14.25" customHeight="1">
      <c r="A10" s="16">
        <v>223</v>
      </c>
      <c r="B10" s="39">
        <f t="shared" si="1"/>
        <v>577850</v>
      </c>
      <c r="C10" s="40"/>
      <c r="D10" s="46"/>
      <c r="E10" s="41"/>
      <c r="F10" s="40">
        <f t="shared" si="0"/>
        <v>16.210795040116704</v>
      </c>
      <c r="G10" s="46">
        <v>35646</v>
      </c>
      <c r="H10" s="41">
        <v>577850</v>
      </c>
      <c r="I10" s="40"/>
      <c r="J10" s="46"/>
      <c r="K10" s="41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s="24" customFormat="1" ht="14.25" customHeight="1">
      <c r="A11" s="16">
        <v>224</v>
      </c>
      <c r="B11" s="39">
        <f t="shared" si="1"/>
        <v>0</v>
      </c>
      <c r="C11" s="40"/>
      <c r="D11" s="46"/>
      <c r="E11" s="41"/>
      <c r="F11" s="40">
        <f t="shared" si="0"/>
        <v>0</v>
      </c>
      <c r="G11" s="46">
        <v>35646</v>
      </c>
      <c r="H11" s="41"/>
      <c r="I11" s="40"/>
      <c r="J11" s="46"/>
      <c r="K11" s="41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s="24" customFormat="1" ht="14.25" customHeight="1">
      <c r="A12" s="16">
        <v>225</v>
      </c>
      <c r="B12" s="39">
        <f t="shared" si="1"/>
        <v>80200</v>
      </c>
      <c r="C12" s="40"/>
      <c r="D12" s="46"/>
      <c r="E12" s="41"/>
      <c r="F12" s="40">
        <f t="shared" si="0"/>
        <v>2.2499018122650507</v>
      </c>
      <c r="G12" s="46">
        <v>35646</v>
      </c>
      <c r="H12" s="41">
        <v>80200</v>
      </c>
      <c r="I12" s="40"/>
      <c r="J12" s="46"/>
      <c r="K12" s="41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s="24" customFormat="1" ht="14.25" customHeight="1">
      <c r="A13" s="16">
        <v>226</v>
      </c>
      <c r="B13" s="39">
        <f t="shared" si="1"/>
        <v>0</v>
      </c>
      <c r="C13" s="40"/>
      <c r="D13" s="46"/>
      <c r="E13" s="41"/>
      <c r="F13" s="40">
        <f t="shared" ref="F13:F15" si="2">H13/G13</f>
        <v>0</v>
      </c>
      <c r="G13" s="46">
        <v>35646</v>
      </c>
      <c r="H13" s="41"/>
      <c r="I13" s="40"/>
      <c r="J13" s="46"/>
      <c r="K13" s="41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s="25" customFormat="1" ht="14.25" customHeight="1">
      <c r="A14" s="19">
        <v>291</v>
      </c>
      <c r="B14" s="39">
        <f t="shared" si="1"/>
        <v>34000</v>
      </c>
      <c r="C14" s="40"/>
      <c r="D14" s="46"/>
      <c r="E14" s="41"/>
      <c r="F14" s="40">
        <f t="shared" si="2"/>
        <v>0.95382371093530827</v>
      </c>
      <c r="G14" s="46">
        <v>35646</v>
      </c>
      <c r="H14" s="41">
        <v>34000</v>
      </c>
      <c r="I14" s="40"/>
      <c r="J14" s="46"/>
      <c r="K14" s="41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24" customFormat="1" ht="14.25" customHeight="1">
      <c r="A15" s="16">
        <v>346</v>
      </c>
      <c r="B15" s="39">
        <f t="shared" si="1"/>
        <v>0</v>
      </c>
      <c r="C15" s="40"/>
      <c r="D15" s="46"/>
      <c r="E15" s="41"/>
      <c r="F15" s="40">
        <f t="shared" si="2"/>
        <v>0</v>
      </c>
      <c r="G15" s="46">
        <v>35646</v>
      </c>
      <c r="H15" s="41"/>
      <c r="I15" s="40"/>
      <c r="J15" s="46"/>
      <c r="K15" s="41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s="24" customFormat="1" ht="14.25" customHeight="1">
      <c r="A16" s="16">
        <v>349</v>
      </c>
      <c r="B16" s="39">
        <f t="shared" si="1"/>
        <v>0</v>
      </c>
      <c r="C16" s="40">
        <f>E16/D16</f>
        <v>0</v>
      </c>
      <c r="D16" s="46">
        <v>35646</v>
      </c>
      <c r="E16" s="41"/>
      <c r="F16" s="40"/>
      <c r="G16" s="46"/>
      <c r="H16" s="41"/>
      <c r="I16" s="40"/>
      <c r="J16" s="46"/>
      <c r="K16" s="41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24" customFormat="1" ht="14.25" customHeight="1">
      <c r="A17" s="21"/>
      <c r="B17" s="42">
        <f>SUM(B5:B16)</f>
        <v>20516225.200000003</v>
      </c>
      <c r="C17" s="43">
        <f>E17/D17</f>
        <v>441.9931885765584</v>
      </c>
      <c r="D17" s="47">
        <v>35646</v>
      </c>
      <c r="E17" s="42">
        <f>SUM(E5:E16)</f>
        <v>15755289.200000001</v>
      </c>
      <c r="F17" s="43">
        <f>H17/G17</f>
        <v>133.56157773663244</v>
      </c>
      <c r="G17" s="47">
        <v>35646</v>
      </c>
      <c r="H17" s="42">
        <f>SUM(H5:H16)</f>
        <v>4760936</v>
      </c>
      <c r="I17" s="43"/>
      <c r="J17" s="47"/>
      <c r="K17" s="42">
        <f>SUM(K5:K16)</f>
        <v>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s="24" customFormat="1" ht="14.25" customHeight="1" thickBot="1">
      <c r="A18" s="22"/>
      <c r="B18" s="44">
        <f>C17+F17</f>
        <v>575.55476631319084</v>
      </c>
      <c r="C18" s="45"/>
      <c r="D18" s="48"/>
      <c r="E18" s="44"/>
      <c r="F18" s="45"/>
      <c r="G18" s="48"/>
      <c r="H18" s="44"/>
      <c r="I18" s="45"/>
      <c r="J18" s="48"/>
      <c r="K18" s="44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s="24" customFormat="1" ht="15.75" customHeight="1" thickBot="1">
      <c r="A19" s="117" t="s">
        <v>36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4" customFormat="1" ht="22.5" customHeight="1">
      <c r="A20" s="118" t="s">
        <v>2</v>
      </c>
      <c r="B20" s="120" t="s">
        <v>32</v>
      </c>
      <c r="C20" s="122" t="s">
        <v>0</v>
      </c>
      <c r="D20" s="123"/>
      <c r="E20" s="124"/>
      <c r="F20" s="125" t="s">
        <v>6</v>
      </c>
      <c r="G20" s="126"/>
      <c r="H20" s="127"/>
      <c r="I20" s="125" t="s">
        <v>1</v>
      </c>
      <c r="J20" s="126"/>
      <c r="K20" s="127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s="24" customFormat="1" ht="61.5" customHeight="1">
      <c r="A21" s="119"/>
      <c r="B21" s="121"/>
      <c r="C21" s="28" t="s">
        <v>4</v>
      </c>
      <c r="D21" s="29" t="s">
        <v>3</v>
      </c>
      <c r="E21" s="30" t="s">
        <v>5</v>
      </c>
      <c r="F21" s="31" t="s">
        <v>13</v>
      </c>
      <c r="G21" s="29" t="s">
        <v>3</v>
      </c>
      <c r="H21" s="32" t="s">
        <v>7</v>
      </c>
      <c r="I21" s="31" t="s">
        <v>14</v>
      </c>
      <c r="J21" s="29" t="s">
        <v>3</v>
      </c>
      <c r="K21" s="30" t="s">
        <v>12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s="24" customFormat="1" ht="12">
      <c r="A22" s="16">
        <v>211</v>
      </c>
      <c r="B22" s="39">
        <f>E22+H22+K22</f>
        <v>556567.80000000005</v>
      </c>
      <c r="C22" s="49">
        <f>E22/D22</f>
        <v>203.87098901098904</v>
      </c>
      <c r="D22" s="50">
        <v>2730</v>
      </c>
      <c r="E22" s="39">
        <v>556567.80000000005</v>
      </c>
      <c r="F22" s="49"/>
      <c r="G22" s="50"/>
      <c r="H22" s="39"/>
      <c r="I22" s="49"/>
      <c r="J22" s="50"/>
      <c r="K22" s="3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24" customFormat="1" ht="12">
      <c r="A23" s="16">
        <v>213</v>
      </c>
      <c r="B23" s="39">
        <f t="shared" ref="B23" si="3">E23+H23+K23</f>
        <v>168082</v>
      </c>
      <c r="C23" s="49">
        <f>E23/D23</f>
        <v>61.568498168498166</v>
      </c>
      <c r="D23" s="50">
        <v>2730</v>
      </c>
      <c r="E23" s="39">
        <v>168082</v>
      </c>
      <c r="F23" s="49"/>
      <c r="G23" s="50"/>
      <c r="H23" s="39"/>
      <c r="I23" s="49"/>
      <c r="J23" s="50"/>
      <c r="K23" s="39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24" customFormat="1" ht="12">
      <c r="A24" s="21"/>
      <c r="B24" s="42">
        <f>SUM(B22:B23)</f>
        <v>724649.8</v>
      </c>
      <c r="C24" s="43">
        <f>E24/D24</f>
        <v>265.43948717948717</v>
      </c>
      <c r="D24" s="47">
        <v>2730</v>
      </c>
      <c r="E24" s="42">
        <f>SUM(E22:E23)</f>
        <v>724649.8</v>
      </c>
      <c r="F24" s="43"/>
      <c r="G24" s="47">
        <v>0</v>
      </c>
      <c r="H24" s="42">
        <f>SUM(H22:H23)</f>
        <v>0</v>
      </c>
      <c r="I24" s="43"/>
      <c r="J24" s="47"/>
      <c r="K24" s="42">
        <f>SUM(K22:K23)</f>
        <v>0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s="24" customFormat="1" ht="12.75" thickBot="1">
      <c r="A25" s="22"/>
      <c r="B25" s="44">
        <f>C24</f>
        <v>265.43948717948717</v>
      </c>
      <c r="C25" s="45"/>
      <c r="D25" s="48"/>
      <c r="E25" s="44"/>
      <c r="F25" s="45"/>
      <c r="G25" s="48"/>
      <c r="H25" s="44"/>
      <c r="I25" s="45"/>
      <c r="J25" s="48"/>
      <c r="K25" s="44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>
      <c r="B26" s="27">
        <f>B17+B24</f>
        <v>21240875.000000004</v>
      </c>
    </row>
    <row r="28" spans="1:22" ht="15.75" thickBot="1">
      <c r="A28" s="117" t="s">
        <v>37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22" ht="27.75" customHeight="1">
      <c r="A29" s="118" t="s">
        <v>2</v>
      </c>
      <c r="B29" s="120" t="s">
        <v>32</v>
      </c>
      <c r="C29" s="122" t="s">
        <v>0</v>
      </c>
      <c r="D29" s="123"/>
      <c r="E29" s="124"/>
      <c r="F29" s="125" t="s">
        <v>6</v>
      </c>
      <c r="G29" s="126"/>
      <c r="H29" s="127"/>
      <c r="I29" s="125" t="s">
        <v>1</v>
      </c>
      <c r="J29" s="126"/>
      <c r="K29" s="127"/>
    </row>
    <row r="30" spans="1:22" ht="72">
      <c r="A30" s="119"/>
      <c r="B30" s="121"/>
      <c r="C30" s="28" t="s">
        <v>4</v>
      </c>
      <c r="D30" s="29" t="s">
        <v>3</v>
      </c>
      <c r="E30" s="30" t="s">
        <v>5</v>
      </c>
      <c r="F30" s="31" t="s">
        <v>13</v>
      </c>
      <c r="G30" s="29" t="s">
        <v>3</v>
      </c>
      <c r="H30" s="32" t="s">
        <v>7</v>
      </c>
      <c r="I30" s="31" t="s">
        <v>14</v>
      </c>
      <c r="J30" s="29" t="s">
        <v>3</v>
      </c>
      <c r="K30" s="30" t="s">
        <v>12</v>
      </c>
    </row>
    <row r="31" spans="1:22">
      <c r="A31" s="16">
        <v>211</v>
      </c>
      <c r="B31" s="39">
        <f>E31+H31+K31</f>
        <v>1077228</v>
      </c>
      <c r="C31" s="49">
        <f>E31/D31</f>
        <v>10.440380309946791</v>
      </c>
      <c r="D31" s="50">
        <v>103179</v>
      </c>
      <c r="E31" s="39">
        <v>1077228</v>
      </c>
      <c r="F31" s="49"/>
      <c r="G31" s="50"/>
      <c r="H31" s="39"/>
      <c r="I31" s="49"/>
      <c r="J31" s="50"/>
      <c r="K31" s="39"/>
    </row>
    <row r="32" spans="1:22">
      <c r="A32" s="16">
        <v>213</v>
      </c>
      <c r="B32" s="39">
        <f t="shared" ref="B32" si="4">E32+H32+K32</f>
        <v>325320</v>
      </c>
      <c r="C32" s="49">
        <f>E32/D32</f>
        <v>3.1529671735527578</v>
      </c>
      <c r="D32" s="50">
        <v>103179</v>
      </c>
      <c r="E32" s="39">
        <v>325320</v>
      </c>
      <c r="F32" s="49"/>
      <c r="G32" s="50"/>
      <c r="H32" s="39"/>
      <c r="I32" s="49"/>
      <c r="J32" s="50"/>
      <c r="K32" s="39"/>
    </row>
    <row r="33" spans="1:11">
      <c r="A33" s="21"/>
      <c r="B33" s="42">
        <f>SUM(B31:B32)</f>
        <v>1402548</v>
      </c>
      <c r="C33" s="43">
        <f>E33/D33</f>
        <v>13.593347483499549</v>
      </c>
      <c r="D33" s="47">
        <v>103179</v>
      </c>
      <c r="E33" s="42">
        <f>SUM(E31:E32)</f>
        <v>1402548</v>
      </c>
      <c r="F33" s="43"/>
      <c r="G33" s="47">
        <v>0</v>
      </c>
      <c r="H33" s="42">
        <f>SUM(H31:H32)</f>
        <v>0</v>
      </c>
      <c r="I33" s="43"/>
      <c r="J33" s="47"/>
      <c r="K33" s="42">
        <f>SUM(K31:K32)</f>
        <v>0</v>
      </c>
    </row>
    <row r="34" spans="1:11" ht="15.75" thickBot="1">
      <c r="A34" s="22"/>
      <c r="B34" s="44">
        <f>C33</f>
        <v>13.593347483499549</v>
      </c>
      <c r="C34" s="45"/>
      <c r="D34" s="48"/>
      <c r="E34" s="44"/>
      <c r="F34" s="45"/>
      <c r="G34" s="48"/>
      <c r="H34" s="44"/>
      <c r="I34" s="45"/>
      <c r="J34" s="48"/>
      <c r="K34" s="44"/>
    </row>
    <row r="35" spans="1:11">
      <c r="B35" s="27"/>
    </row>
    <row r="36" spans="1:11" ht="15.75" thickBot="1">
      <c r="A36" s="117" t="s">
        <v>38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24" customHeight="1">
      <c r="A37" s="118" t="s">
        <v>2</v>
      </c>
      <c r="B37" s="120" t="s">
        <v>32</v>
      </c>
      <c r="C37" s="122" t="s">
        <v>0</v>
      </c>
      <c r="D37" s="123"/>
      <c r="E37" s="124"/>
      <c r="F37" s="125" t="s">
        <v>6</v>
      </c>
      <c r="G37" s="126"/>
      <c r="H37" s="127"/>
      <c r="I37" s="125" t="s">
        <v>1</v>
      </c>
      <c r="J37" s="126"/>
      <c r="K37" s="127"/>
    </row>
    <row r="38" spans="1:11" ht="72">
      <c r="A38" s="119"/>
      <c r="B38" s="121"/>
      <c r="C38" s="28" t="s">
        <v>4</v>
      </c>
      <c r="D38" s="29" t="s">
        <v>3</v>
      </c>
      <c r="E38" s="30" t="s">
        <v>5</v>
      </c>
      <c r="F38" s="31" t="s">
        <v>13</v>
      </c>
      <c r="G38" s="29" t="s">
        <v>3</v>
      </c>
      <c r="H38" s="32" t="s">
        <v>7</v>
      </c>
      <c r="I38" s="31" t="s">
        <v>14</v>
      </c>
      <c r="J38" s="29" t="s">
        <v>3</v>
      </c>
      <c r="K38" s="30" t="s">
        <v>12</v>
      </c>
    </row>
    <row r="39" spans="1:11">
      <c r="A39" s="16">
        <v>211</v>
      </c>
      <c r="B39" s="39">
        <f>E39+H39+K39</f>
        <v>1166997</v>
      </c>
      <c r="C39" s="49">
        <f>E39/D39</f>
        <v>70.774273758263078</v>
      </c>
      <c r="D39" s="50">
        <v>16489</v>
      </c>
      <c r="E39" s="39">
        <v>1166997</v>
      </c>
      <c r="F39" s="49"/>
      <c r="G39" s="50"/>
      <c r="H39" s="39"/>
      <c r="I39" s="49"/>
      <c r="J39" s="50"/>
      <c r="K39" s="39"/>
    </row>
    <row r="40" spans="1:11">
      <c r="A40" s="16">
        <v>213</v>
      </c>
      <c r="B40" s="39">
        <f t="shared" ref="B40" si="5">E40+H40+K40</f>
        <v>352430</v>
      </c>
      <c r="C40" s="49">
        <f>E40/D40</f>
        <v>21.37364303475044</v>
      </c>
      <c r="D40" s="50">
        <v>16489</v>
      </c>
      <c r="E40" s="39">
        <v>352430</v>
      </c>
      <c r="F40" s="49"/>
      <c r="G40" s="50"/>
      <c r="H40" s="39"/>
      <c r="I40" s="49"/>
      <c r="J40" s="50"/>
      <c r="K40" s="39"/>
    </row>
    <row r="41" spans="1:11">
      <c r="A41" s="21"/>
      <c r="B41" s="42">
        <f>SUM(B39:B40)</f>
        <v>1519427</v>
      </c>
      <c r="C41" s="43">
        <f>E41/D41</f>
        <v>92.147916793013522</v>
      </c>
      <c r="D41" s="47">
        <v>16489</v>
      </c>
      <c r="E41" s="42">
        <f>SUM(E39:E40)</f>
        <v>1519427</v>
      </c>
      <c r="F41" s="43"/>
      <c r="G41" s="47">
        <v>0</v>
      </c>
      <c r="H41" s="42">
        <f>SUM(H39:H40)</f>
        <v>0</v>
      </c>
      <c r="I41" s="43"/>
      <c r="J41" s="47"/>
      <c r="K41" s="42">
        <f>SUM(K39:K40)</f>
        <v>0</v>
      </c>
    </row>
    <row r="42" spans="1:11" ht="15.75" thickBot="1">
      <c r="A42" s="22"/>
      <c r="B42" s="44">
        <f>C41</f>
        <v>92.147916793013522</v>
      </c>
      <c r="C42" s="45"/>
      <c r="D42" s="48"/>
      <c r="E42" s="44"/>
      <c r="F42" s="45"/>
      <c r="G42" s="48"/>
      <c r="H42" s="44"/>
      <c r="I42" s="45"/>
      <c r="J42" s="48"/>
      <c r="K42" s="44"/>
    </row>
    <row r="44" spans="1:11" ht="12" customHeight="1">
      <c r="A44" s="55"/>
      <c r="B44" s="55" t="s">
        <v>39</v>
      </c>
    </row>
    <row r="45" spans="1:11" ht="12" customHeight="1">
      <c r="A45" s="55">
        <v>211</v>
      </c>
      <c r="B45" s="56">
        <f>B39+B31+B22+B5</f>
        <v>17953800.010000002</v>
      </c>
    </row>
    <row r="46" spans="1:11" ht="12" customHeight="1">
      <c r="A46" s="55">
        <v>213</v>
      </c>
      <c r="B46" s="56">
        <f>B40+B32+B23+B6</f>
        <v>5421999.9900000002</v>
      </c>
    </row>
    <row r="47" spans="1:11" ht="12" customHeight="1">
      <c r="A47" s="55">
        <v>214</v>
      </c>
      <c r="B47" s="56">
        <f t="shared" ref="B47:B56" si="6">B7</f>
        <v>0</v>
      </c>
    </row>
    <row r="48" spans="1:11" ht="12" customHeight="1">
      <c r="A48" s="55">
        <v>221</v>
      </c>
      <c r="B48" s="56">
        <f t="shared" si="6"/>
        <v>95000</v>
      </c>
    </row>
    <row r="49" spans="1:2" ht="12" customHeight="1">
      <c r="A49" s="55">
        <v>222</v>
      </c>
      <c r="B49" s="56">
        <f t="shared" si="6"/>
        <v>0</v>
      </c>
    </row>
    <row r="50" spans="1:2" ht="12" customHeight="1">
      <c r="A50" s="55">
        <v>223</v>
      </c>
      <c r="B50" s="56">
        <f t="shared" si="6"/>
        <v>577850</v>
      </c>
    </row>
    <row r="51" spans="1:2" ht="12" customHeight="1">
      <c r="A51" s="55">
        <v>224</v>
      </c>
      <c r="B51" s="56">
        <f t="shared" si="6"/>
        <v>0</v>
      </c>
    </row>
    <row r="52" spans="1:2" ht="12" customHeight="1">
      <c r="A52" s="55">
        <v>225</v>
      </c>
      <c r="B52" s="56">
        <f t="shared" si="6"/>
        <v>80200</v>
      </c>
    </row>
    <row r="53" spans="1:2" ht="12" customHeight="1">
      <c r="A53" s="55">
        <v>226</v>
      </c>
      <c r="B53" s="56">
        <f t="shared" si="6"/>
        <v>0</v>
      </c>
    </row>
    <row r="54" spans="1:2" ht="12" customHeight="1">
      <c r="A54" s="55">
        <v>291</v>
      </c>
      <c r="B54" s="56">
        <f t="shared" si="6"/>
        <v>34000</v>
      </c>
    </row>
    <row r="55" spans="1:2" ht="12" customHeight="1">
      <c r="A55" s="55">
        <v>346</v>
      </c>
      <c r="B55" s="56">
        <f t="shared" si="6"/>
        <v>0</v>
      </c>
    </row>
    <row r="56" spans="1:2" ht="12" customHeight="1">
      <c r="A56" s="55">
        <v>349</v>
      </c>
      <c r="B56" s="56">
        <f t="shared" si="6"/>
        <v>0</v>
      </c>
    </row>
    <row r="57" spans="1:2" ht="12" customHeight="1">
      <c r="A57" s="55"/>
      <c r="B57" s="57">
        <f>SUM(B45:B56)</f>
        <v>24162850</v>
      </c>
    </row>
  </sheetData>
  <mergeCells count="25">
    <mergeCell ref="A1:K1"/>
    <mergeCell ref="A19:K19"/>
    <mergeCell ref="A20:A21"/>
    <mergeCell ref="B20:B21"/>
    <mergeCell ref="C20:E20"/>
    <mergeCell ref="F20:H20"/>
    <mergeCell ref="I20:K20"/>
    <mergeCell ref="A3:A4"/>
    <mergeCell ref="B3:B4"/>
    <mergeCell ref="C3:E3"/>
    <mergeCell ref="F3:H3"/>
    <mergeCell ref="I3:K3"/>
    <mergeCell ref="C2:H2"/>
    <mergeCell ref="A28:K28"/>
    <mergeCell ref="A29:A30"/>
    <mergeCell ref="B29:B30"/>
    <mergeCell ref="C29:E29"/>
    <mergeCell ref="F29:H29"/>
    <mergeCell ref="I29:K29"/>
    <mergeCell ref="A36:K36"/>
    <mergeCell ref="A37:A38"/>
    <mergeCell ref="B37:B38"/>
    <mergeCell ref="C37:E37"/>
    <mergeCell ref="F37:H37"/>
    <mergeCell ref="I37:K37"/>
  </mergeCells>
  <pageMargins left="0.70866141732283472" right="0.70866141732283472" top="0.28000000000000003" bottom="2.19" header="0.26" footer="0.6"/>
  <pageSetup paperSize="9" scale="89" orientation="landscape" verticalDpi="300" r:id="rId1"/>
  <rowBreaks count="3" manualBreakCount="3">
    <brk id="18" max="10" man="1"/>
    <brk id="26" max="10" man="1"/>
    <brk id="34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opLeftCell="A7" workbookViewId="0">
      <selection activeCell="H28" sqref="H28"/>
    </sheetView>
  </sheetViews>
  <sheetFormatPr defaultRowHeight="15"/>
  <cols>
    <col min="1" max="1" width="18.7109375" customWidth="1"/>
    <col min="2" max="4" width="15.42578125" customWidth="1"/>
    <col min="5" max="5" width="16.42578125" customWidth="1"/>
    <col min="6" max="6" width="16.7109375" customWidth="1"/>
    <col min="7" max="7" width="16.5703125" customWidth="1"/>
    <col min="8" max="8" width="15.140625" customWidth="1"/>
    <col min="9" max="9" width="18.28515625" customWidth="1"/>
    <col min="10" max="10" width="15" customWidth="1"/>
    <col min="11" max="11" width="13.85546875" customWidth="1"/>
  </cols>
  <sheetData>
    <row r="1" spans="1:11" ht="23.25">
      <c r="C1" s="58" t="s">
        <v>40</v>
      </c>
      <c r="E1" s="58"/>
    </row>
    <row r="2" spans="1:11" ht="15.75" thickBot="1"/>
    <row r="3" spans="1:11" ht="18" customHeight="1" thickBot="1">
      <c r="A3" s="131" t="s">
        <v>41</v>
      </c>
      <c r="B3" s="132"/>
      <c r="C3" s="59" t="s">
        <v>42</v>
      </c>
      <c r="D3" s="60" t="s">
        <v>43</v>
      </c>
      <c r="E3" s="61" t="s">
        <v>44</v>
      </c>
      <c r="F3" s="62"/>
      <c r="G3" s="62"/>
      <c r="H3" s="62"/>
    </row>
    <row r="4" spans="1:11" ht="29.25" customHeight="1">
      <c r="A4" s="133" t="s">
        <v>45</v>
      </c>
      <c r="B4" s="134"/>
      <c r="C4" s="63">
        <v>35646</v>
      </c>
      <c r="D4" s="64">
        <f>C4/C9</f>
        <v>0.22554478499658323</v>
      </c>
      <c r="E4" s="65">
        <v>22.6</v>
      </c>
      <c r="F4" s="135" t="s">
        <v>65</v>
      </c>
      <c r="G4" s="135"/>
      <c r="H4" s="62"/>
    </row>
    <row r="5" spans="1:11" ht="30" customHeight="1">
      <c r="A5" s="136" t="s">
        <v>46</v>
      </c>
      <c r="B5" s="137"/>
      <c r="C5" s="66">
        <v>2730</v>
      </c>
      <c r="D5" s="67">
        <f>C5/C9</f>
        <v>1.7273670623370707E-2</v>
      </c>
      <c r="E5" s="65">
        <v>1.7</v>
      </c>
      <c r="F5" s="68" t="s">
        <v>47</v>
      </c>
      <c r="G5" s="69">
        <v>17953800</v>
      </c>
      <c r="H5" s="69"/>
    </row>
    <row r="6" spans="1:11" ht="18" customHeight="1">
      <c r="A6" s="129" t="s">
        <v>48</v>
      </c>
      <c r="B6" s="130"/>
      <c r="C6" s="66">
        <v>103179</v>
      </c>
      <c r="D6" s="67">
        <f>C6/C9</f>
        <v>0.6528498392852623</v>
      </c>
      <c r="E6" s="65">
        <v>65.3</v>
      </c>
      <c r="F6" s="68" t="s">
        <v>49</v>
      </c>
      <c r="G6" s="69">
        <v>5422000</v>
      </c>
      <c r="H6" s="69"/>
    </row>
    <row r="7" spans="1:11" ht="17.25" customHeight="1">
      <c r="A7" s="129" t="s">
        <v>50</v>
      </c>
      <c r="B7" s="130"/>
      <c r="C7" s="66">
        <v>16489</v>
      </c>
      <c r="D7" s="67">
        <f>C7/C9</f>
        <v>0.10433170509478373</v>
      </c>
      <c r="E7" s="65">
        <v>10.4</v>
      </c>
      <c r="F7" s="70" t="s">
        <v>51</v>
      </c>
      <c r="G7" s="71">
        <f>SUM(G5:H6)</f>
        <v>23375800</v>
      </c>
      <c r="H7" s="71"/>
    </row>
    <row r="8" spans="1:11" ht="18" customHeight="1" thickBot="1">
      <c r="A8" s="136"/>
      <c r="B8" s="137"/>
      <c r="C8" s="72"/>
      <c r="D8" s="73">
        <f>C8/C9</f>
        <v>0</v>
      </c>
      <c r="E8" s="65"/>
    </row>
    <row r="9" spans="1:11" ht="18" customHeight="1" thickBot="1">
      <c r="A9" s="140" t="s">
        <v>39</v>
      </c>
      <c r="B9" s="141"/>
      <c r="C9" s="74">
        <f>SUM(C4:C8)</f>
        <v>158044</v>
      </c>
      <c r="D9" s="75">
        <f>SUM(D4:D8)</f>
        <v>1</v>
      </c>
      <c r="E9" s="76">
        <f>SUM(E4:E8)</f>
        <v>100</v>
      </c>
    </row>
    <row r="12" spans="1:11" ht="30" customHeight="1">
      <c r="A12" s="77" t="s">
        <v>52</v>
      </c>
      <c r="B12" s="78">
        <v>0.67400000000000004</v>
      </c>
      <c r="C12" s="79" t="s">
        <v>53</v>
      </c>
      <c r="D12" s="78">
        <v>0.17</v>
      </c>
      <c r="E12" s="79" t="s">
        <v>54</v>
      </c>
      <c r="F12" s="78">
        <v>3.1E-2</v>
      </c>
      <c r="G12" s="77" t="s">
        <v>55</v>
      </c>
      <c r="H12" s="78">
        <v>0.06</v>
      </c>
      <c r="I12" s="77" t="s">
        <v>56</v>
      </c>
      <c r="J12" s="78">
        <v>6.5000000000000002E-2</v>
      </c>
      <c r="K12" s="80">
        <f>B12+D12+F12+H12+J12</f>
        <v>1</v>
      </c>
    </row>
    <row r="13" spans="1:11">
      <c r="A13" s="81">
        <v>211</v>
      </c>
      <c r="B13" s="82">
        <f>ROUND((G5*B12),2)-0.01</f>
        <v>12100861.189999999</v>
      </c>
      <c r="C13" s="81">
        <v>211</v>
      </c>
      <c r="D13" s="82">
        <f>ROUND((G5*D12),2)</f>
        <v>3052146</v>
      </c>
      <c r="E13" s="81">
        <v>211</v>
      </c>
      <c r="F13" s="82">
        <f>ROUND((G5*F12),2)</f>
        <v>556567.80000000005</v>
      </c>
      <c r="G13" s="81">
        <v>211</v>
      </c>
      <c r="H13" s="82">
        <f>ROUND((G5*H12),2)</f>
        <v>1077228</v>
      </c>
      <c r="I13" s="81">
        <v>211</v>
      </c>
      <c r="J13" s="82">
        <f>ROUND((G5*J12),2)</f>
        <v>1166997</v>
      </c>
      <c r="K13" s="83">
        <f>G5-B13-D13-F13-H13-J13</f>
        <v>1.0000000707805157E-2</v>
      </c>
    </row>
    <row r="14" spans="1:11">
      <c r="A14" s="81">
        <v>213</v>
      </c>
      <c r="B14" s="82">
        <f>ROUND((G6*B12),2)-0.01</f>
        <v>3654427.99</v>
      </c>
      <c r="C14" s="81">
        <v>213</v>
      </c>
      <c r="D14" s="82">
        <f>ROUND((G6*D12),2)</f>
        <v>921740</v>
      </c>
      <c r="E14" s="81">
        <v>213</v>
      </c>
      <c r="F14" s="82">
        <f>ROUND((G6*F12),2)</f>
        <v>168082</v>
      </c>
      <c r="G14" s="81">
        <v>213</v>
      </c>
      <c r="H14" s="82">
        <f>ROUND((G6*H12),2)</f>
        <v>325320</v>
      </c>
      <c r="I14" s="81">
        <v>213</v>
      </c>
      <c r="J14" s="82">
        <f>ROUND((G6*J12),2)</f>
        <v>352430</v>
      </c>
      <c r="K14" s="83">
        <f>G6-B14-D14-F14-H14-J14</f>
        <v>9.9999997764825821E-3</v>
      </c>
    </row>
    <row r="15" spans="1:11">
      <c r="A15" s="84" t="s">
        <v>51</v>
      </c>
      <c r="B15" s="85">
        <f>SUM(B13:B14)</f>
        <v>15755289.18</v>
      </c>
      <c r="C15" s="84" t="s">
        <v>51</v>
      </c>
      <c r="D15" s="85">
        <f>SUM(D13:D14)</f>
        <v>3973886</v>
      </c>
      <c r="E15" s="84" t="s">
        <v>51</v>
      </c>
      <c r="F15" s="85">
        <f>SUM(F13:F14)</f>
        <v>724649.8</v>
      </c>
      <c r="G15" s="84" t="s">
        <v>51</v>
      </c>
      <c r="H15" s="85">
        <f>SUM(H13:H14)</f>
        <v>1402548</v>
      </c>
      <c r="I15" s="84" t="s">
        <v>51</v>
      </c>
      <c r="J15" s="85">
        <f>SUM(J13:J14)</f>
        <v>1519427</v>
      </c>
      <c r="K15" s="83">
        <f>G7-B15-D15-F15-H15-J15</f>
        <v>2.0000000484287739E-2</v>
      </c>
    </row>
    <row r="17" spans="1:12">
      <c r="A17" s="86"/>
      <c r="B17" s="142" t="s">
        <v>52</v>
      </c>
      <c r="C17" s="142"/>
      <c r="D17" s="138" t="s">
        <v>57</v>
      </c>
      <c r="E17" s="139"/>
      <c r="F17" s="138" t="s">
        <v>54</v>
      </c>
      <c r="G17" s="139"/>
      <c r="H17" s="138" t="s">
        <v>55</v>
      </c>
      <c r="I17" s="139"/>
      <c r="J17" s="138" t="s">
        <v>58</v>
      </c>
      <c r="K17" s="139"/>
    </row>
    <row r="18" spans="1:12">
      <c r="A18" s="87"/>
      <c r="B18" s="88">
        <v>211</v>
      </c>
      <c r="C18" s="88">
        <v>213</v>
      </c>
      <c r="D18" s="88">
        <v>211</v>
      </c>
      <c r="E18" s="88">
        <v>213</v>
      </c>
      <c r="F18" s="88">
        <v>211</v>
      </c>
      <c r="G18" s="88">
        <v>213</v>
      </c>
      <c r="H18" s="88">
        <v>211</v>
      </c>
      <c r="I18" s="88">
        <v>213</v>
      </c>
      <c r="J18" s="88">
        <v>211</v>
      </c>
      <c r="K18" s="88">
        <v>213</v>
      </c>
    </row>
    <row r="19" spans="1:12" ht="57" customHeight="1">
      <c r="A19" s="103" t="s">
        <v>45</v>
      </c>
      <c r="B19" s="89">
        <f>B13</f>
        <v>12100861.189999999</v>
      </c>
      <c r="C19" s="89">
        <f>B14</f>
        <v>3654427.99</v>
      </c>
      <c r="D19" s="89">
        <f>D13</f>
        <v>3052146</v>
      </c>
      <c r="E19" s="89">
        <f>D14</f>
        <v>921740</v>
      </c>
      <c r="F19" s="89"/>
      <c r="G19" s="89"/>
      <c r="H19" s="89">
        <f>I13*I4/100</f>
        <v>0</v>
      </c>
      <c r="I19" s="89">
        <f>I14*I4/100</f>
        <v>0</v>
      </c>
      <c r="J19" s="89">
        <f>K13*K4/100</f>
        <v>0</v>
      </c>
      <c r="K19" s="89">
        <f>K14*K4/100</f>
        <v>0</v>
      </c>
    </row>
    <row r="20" spans="1:12" ht="57.75" customHeight="1">
      <c r="A20" s="103" t="s">
        <v>46</v>
      </c>
      <c r="B20" s="89"/>
      <c r="C20" s="89"/>
      <c r="D20" s="89"/>
      <c r="E20" s="89"/>
      <c r="F20" s="89">
        <f>F13</f>
        <v>556567.80000000005</v>
      </c>
      <c r="G20" s="89">
        <f>F14</f>
        <v>168082</v>
      </c>
      <c r="H20" s="89">
        <f>I13*I5/100</f>
        <v>0</v>
      </c>
      <c r="I20" s="89">
        <f>I14*I5/100</f>
        <v>0</v>
      </c>
      <c r="J20" s="89">
        <f>K13*K5/100</f>
        <v>0</v>
      </c>
      <c r="K20" s="89">
        <f>K14*K5/100</f>
        <v>0</v>
      </c>
    </row>
    <row r="21" spans="1:12" ht="28.5" customHeight="1">
      <c r="A21" s="103" t="s">
        <v>48</v>
      </c>
      <c r="B21" s="89"/>
      <c r="C21" s="89"/>
      <c r="D21" s="89"/>
      <c r="E21" s="89"/>
      <c r="F21" s="89"/>
      <c r="G21" s="89"/>
      <c r="H21" s="89">
        <f>H13</f>
        <v>1077228</v>
      </c>
      <c r="I21" s="89">
        <f>H14</f>
        <v>325320</v>
      </c>
      <c r="J21" s="89">
        <f>K13*K6/100</f>
        <v>0</v>
      </c>
      <c r="K21" s="89">
        <f>K14*K6/100</f>
        <v>0</v>
      </c>
    </row>
    <row r="22" spans="1:12" ht="30.75" customHeight="1">
      <c r="A22" s="103" t="s">
        <v>50</v>
      </c>
      <c r="B22" s="89"/>
      <c r="C22" s="89"/>
      <c r="D22" s="89"/>
      <c r="E22" s="89"/>
      <c r="F22" s="89"/>
      <c r="G22" s="89"/>
      <c r="H22" s="89"/>
      <c r="I22" s="89"/>
      <c r="J22" s="89">
        <f>J13</f>
        <v>1166997</v>
      </c>
      <c r="K22" s="89">
        <f>J14</f>
        <v>352430</v>
      </c>
    </row>
    <row r="23" spans="1:12">
      <c r="A23" s="90"/>
      <c r="B23" s="89"/>
      <c r="C23" s="89"/>
      <c r="D23" s="89"/>
      <c r="E23" s="89"/>
      <c r="F23" s="89"/>
      <c r="G23" s="89"/>
      <c r="H23" s="89"/>
      <c r="I23" s="89"/>
      <c r="J23" s="89">
        <f>K13*K8/100</f>
        <v>0</v>
      </c>
      <c r="K23" s="89">
        <f>K14*K8/100</f>
        <v>0</v>
      </c>
    </row>
    <row r="24" spans="1:12">
      <c r="A24" s="91" t="s">
        <v>39</v>
      </c>
      <c r="B24" s="92">
        <f>SUM(B19:B23)</f>
        <v>12100861.189999999</v>
      </c>
      <c r="C24" s="92">
        <f>SUM(C19:C23)</f>
        <v>3654427.99</v>
      </c>
      <c r="D24" s="92">
        <f t="shared" ref="D24:K24" si="0">SUM(D19:D23)</f>
        <v>3052146</v>
      </c>
      <c r="E24" s="92">
        <f t="shared" si="0"/>
        <v>921740</v>
      </c>
      <c r="F24" s="92">
        <f t="shared" si="0"/>
        <v>556567.80000000005</v>
      </c>
      <c r="G24" s="92">
        <f t="shared" si="0"/>
        <v>168082</v>
      </c>
      <c r="H24" s="92">
        <f t="shared" si="0"/>
        <v>1077228</v>
      </c>
      <c r="I24" s="92">
        <f t="shared" si="0"/>
        <v>325320</v>
      </c>
      <c r="J24" s="92">
        <f t="shared" si="0"/>
        <v>1166997</v>
      </c>
      <c r="K24" s="92">
        <f t="shared" si="0"/>
        <v>352430</v>
      </c>
      <c r="L24" s="83">
        <f>G7-B24-C24-D24-E24-F24-G24-H24-I24-J24-K24</f>
        <v>2.0000000484287739E-2</v>
      </c>
    </row>
    <row r="25" spans="1:12">
      <c r="B25" s="83">
        <f>B13-B19</f>
        <v>0</v>
      </c>
      <c r="C25" s="83">
        <f>B14-C24</f>
        <v>0</v>
      </c>
      <c r="D25" s="83">
        <f>D13-D24</f>
        <v>0</v>
      </c>
      <c r="E25" s="83">
        <f>D14-E24</f>
        <v>0</v>
      </c>
      <c r="F25" s="83">
        <f>F13-F24</f>
        <v>0</v>
      </c>
      <c r="G25" s="83">
        <f>F14-G24</f>
        <v>0</v>
      </c>
      <c r="H25" s="83">
        <f>H13-H24</f>
        <v>0</v>
      </c>
      <c r="I25" s="83">
        <f>H14-I24</f>
        <v>0</v>
      </c>
      <c r="J25" s="83">
        <f>J13-J24</f>
        <v>0</v>
      </c>
      <c r="K25" s="83">
        <f>J14-K24</f>
        <v>0</v>
      </c>
    </row>
    <row r="31" spans="1:12" ht="18.75">
      <c r="B31" s="93" t="s">
        <v>59</v>
      </c>
    </row>
  </sheetData>
  <mergeCells count="13">
    <mergeCell ref="J17:K17"/>
    <mergeCell ref="A8:B8"/>
    <mergeCell ref="A9:B9"/>
    <mergeCell ref="B17:C17"/>
    <mergeCell ref="D17:E17"/>
    <mergeCell ref="F17:G17"/>
    <mergeCell ref="H17:I17"/>
    <mergeCell ref="A7:B7"/>
    <mergeCell ref="A3:B3"/>
    <mergeCell ref="A4:B4"/>
    <mergeCell ref="F4:G4"/>
    <mergeCell ref="A5:B5"/>
    <mergeCell ref="A6:B6"/>
  </mergeCells>
  <pageMargins left="0.7" right="0.7" top="0.75" bottom="0.75" header="0.3" footer="0.3"/>
  <pageSetup paperSize="9" scale="70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2"/>
  <sheetViews>
    <sheetView workbookViewId="0">
      <selection activeCell="F6" sqref="F6"/>
    </sheetView>
  </sheetViews>
  <sheetFormatPr defaultRowHeight="15"/>
  <cols>
    <col min="1" max="1" width="14.140625" customWidth="1"/>
    <col min="2" max="2" width="14.42578125" customWidth="1"/>
    <col min="3" max="3" width="12.42578125" customWidth="1"/>
    <col min="4" max="4" width="12" customWidth="1"/>
    <col min="5" max="5" width="12.5703125" customWidth="1"/>
    <col min="6" max="6" width="14" customWidth="1"/>
    <col min="7" max="7" width="13.85546875" customWidth="1"/>
    <col min="8" max="8" width="11.85546875" customWidth="1"/>
  </cols>
  <sheetData>
    <row r="2" spans="1:8" ht="23.25">
      <c r="C2" s="58" t="s">
        <v>40</v>
      </c>
      <c r="E2" s="58"/>
    </row>
    <row r="3" spans="1:8" ht="15.75" thickBot="1"/>
    <row r="4" spans="1:8" ht="73.5" customHeight="1" thickBot="1">
      <c r="A4" s="145" t="s">
        <v>41</v>
      </c>
      <c r="B4" s="146"/>
      <c r="C4" s="94" t="s">
        <v>42</v>
      </c>
      <c r="D4" s="95" t="s">
        <v>43</v>
      </c>
      <c r="E4" s="96" t="s">
        <v>44</v>
      </c>
      <c r="F4" s="62"/>
      <c r="G4" s="97" t="s">
        <v>60</v>
      </c>
      <c r="H4" s="98" t="s">
        <v>61</v>
      </c>
    </row>
    <row r="5" spans="1:8" ht="46.5" customHeight="1">
      <c r="A5" s="147" t="s">
        <v>45</v>
      </c>
      <c r="B5" s="148"/>
      <c r="C5" s="63">
        <v>35646</v>
      </c>
      <c r="D5" s="64">
        <f>C5/C10</f>
        <v>0.22554478499658323</v>
      </c>
      <c r="E5" s="99">
        <v>22.6</v>
      </c>
      <c r="F5" s="100">
        <v>221</v>
      </c>
      <c r="G5" s="101">
        <v>95000</v>
      </c>
      <c r="H5" s="102"/>
    </row>
    <row r="6" spans="1:8" ht="46.5" customHeight="1">
      <c r="A6" s="149" t="s">
        <v>46</v>
      </c>
      <c r="B6" s="150"/>
      <c r="C6" s="66">
        <v>2730</v>
      </c>
      <c r="D6" s="67">
        <f>C6/C10</f>
        <v>1.7273670623370707E-2</v>
      </c>
      <c r="E6" s="99">
        <v>1.7</v>
      </c>
      <c r="F6" s="68" t="s">
        <v>62</v>
      </c>
      <c r="G6" s="102">
        <v>577850</v>
      </c>
      <c r="H6" s="102"/>
    </row>
    <row r="7" spans="1:8" ht="18.75" customHeight="1">
      <c r="A7" s="149" t="s">
        <v>48</v>
      </c>
      <c r="B7" s="150"/>
      <c r="C7" s="66">
        <v>103179</v>
      </c>
      <c r="D7" s="67">
        <f>C7/C10</f>
        <v>0.6528498392852623</v>
      </c>
      <c r="E7" s="99">
        <v>65.3</v>
      </c>
      <c r="F7" s="68" t="s">
        <v>63</v>
      </c>
      <c r="G7" s="102">
        <v>80200</v>
      </c>
      <c r="H7" s="102"/>
    </row>
    <row r="8" spans="1:8" ht="18.75" customHeight="1">
      <c r="A8" s="149" t="s">
        <v>50</v>
      </c>
      <c r="B8" s="150"/>
      <c r="C8" s="66">
        <v>16489</v>
      </c>
      <c r="D8" s="67">
        <f>C8/C10</f>
        <v>0.10433170509478373</v>
      </c>
      <c r="E8" s="99">
        <v>10.4</v>
      </c>
      <c r="F8" s="70">
        <v>291</v>
      </c>
      <c r="G8" s="102">
        <v>34000</v>
      </c>
      <c r="H8" s="102"/>
    </row>
    <row r="9" spans="1:8" ht="12.75" customHeight="1" thickBot="1">
      <c r="A9" s="143"/>
      <c r="B9" s="144"/>
      <c r="C9" s="104"/>
      <c r="D9" s="105">
        <f>C9/C10</f>
        <v>0</v>
      </c>
      <c r="E9" s="99"/>
      <c r="F9" s="70">
        <v>349</v>
      </c>
      <c r="G9" s="102"/>
      <c r="H9" s="102"/>
    </row>
    <row r="10" spans="1:8" ht="15.75" thickBot="1">
      <c r="A10" s="153" t="s">
        <v>39</v>
      </c>
      <c r="B10" s="146"/>
      <c r="C10" s="74">
        <f>SUM(C5:C9)</f>
        <v>158044</v>
      </c>
      <c r="D10" s="75">
        <f>SUM(D5:D9)</f>
        <v>1</v>
      </c>
      <c r="E10" s="76">
        <f>SUM(E5:E9)</f>
        <v>100</v>
      </c>
      <c r="G10" s="106">
        <f>SUM(G5:G9)</f>
        <v>787050</v>
      </c>
      <c r="H10" s="106">
        <f>SUM(H5:H9)</f>
        <v>0</v>
      </c>
    </row>
    <row r="11" spans="1:8">
      <c r="G11" s="154">
        <f>G10+H10</f>
        <v>787050</v>
      </c>
      <c r="H11" s="154"/>
    </row>
    <row r="12" spans="1:8">
      <c r="A12" s="107"/>
      <c r="B12" s="108"/>
      <c r="C12" s="108"/>
      <c r="D12" s="108"/>
      <c r="E12" s="108"/>
    </row>
    <row r="13" spans="1:8" ht="45" customHeight="1">
      <c r="A13" s="130" t="s">
        <v>45</v>
      </c>
      <c r="B13" s="155"/>
      <c r="C13" s="156"/>
      <c r="D13" s="157"/>
      <c r="E13" s="158"/>
      <c r="F13" s="159"/>
      <c r="G13" s="158"/>
      <c r="H13" s="159"/>
    </row>
    <row r="14" spans="1:8">
      <c r="A14" s="90">
        <v>221</v>
      </c>
      <c r="B14" s="89">
        <f>G5</f>
        <v>95000</v>
      </c>
      <c r="C14" s="113"/>
      <c r="D14" s="112"/>
      <c r="E14" s="113"/>
      <c r="F14" s="107"/>
      <c r="G14" s="113"/>
      <c r="H14" s="107"/>
    </row>
    <row r="15" spans="1:8">
      <c r="A15" s="90">
        <v>223</v>
      </c>
      <c r="B15" s="89">
        <f>G6</f>
        <v>577850</v>
      </c>
      <c r="C15" s="113"/>
      <c r="D15" s="112"/>
      <c r="E15" s="113"/>
      <c r="F15" s="107"/>
      <c r="G15" s="113"/>
      <c r="H15" s="107"/>
    </row>
    <row r="16" spans="1:8">
      <c r="A16" s="90">
        <v>225</v>
      </c>
      <c r="B16" s="89">
        <f>G7</f>
        <v>80200</v>
      </c>
      <c r="C16" s="113"/>
      <c r="D16" s="112"/>
      <c r="E16" s="113"/>
      <c r="F16" s="107"/>
      <c r="G16" s="113"/>
      <c r="H16" s="107"/>
    </row>
    <row r="17" spans="1:8">
      <c r="A17" s="90">
        <v>291</v>
      </c>
      <c r="B17" s="89">
        <f>G8</f>
        <v>34000</v>
      </c>
      <c r="C17" s="113"/>
      <c r="D17" s="112"/>
      <c r="E17" s="113"/>
      <c r="F17" s="107"/>
      <c r="G17" s="113"/>
      <c r="H17" s="107"/>
    </row>
    <row r="18" spans="1:8">
      <c r="A18" s="90">
        <v>349</v>
      </c>
      <c r="B18" s="89">
        <f>G9*E5/100</f>
        <v>0</v>
      </c>
      <c r="C18" s="113"/>
      <c r="D18" s="112"/>
      <c r="E18" s="113"/>
      <c r="F18" s="107"/>
      <c r="G18" s="113"/>
      <c r="H18" s="107"/>
    </row>
    <row r="19" spans="1:8">
      <c r="A19" s="109"/>
      <c r="B19" s="110">
        <f>SUM(B14:B18)</f>
        <v>787050</v>
      </c>
      <c r="C19" s="110"/>
      <c r="D19" s="110"/>
      <c r="E19" s="110"/>
      <c r="F19" s="83"/>
      <c r="H19" s="111"/>
    </row>
    <row r="20" spans="1:8">
      <c r="B20" s="112"/>
      <c r="C20" s="112"/>
      <c r="D20" s="112"/>
      <c r="E20" s="112"/>
    </row>
    <row r="21" spans="1:8">
      <c r="F21" s="151"/>
      <c r="G21" s="152"/>
    </row>
    <row r="22" spans="1:8" ht="18.75">
      <c r="B22" s="93" t="s">
        <v>59</v>
      </c>
    </row>
  </sheetData>
  <mergeCells count="13">
    <mergeCell ref="F21:G21"/>
    <mergeCell ref="A10:B10"/>
    <mergeCell ref="G11:H11"/>
    <mergeCell ref="A13:B13"/>
    <mergeCell ref="C13:D13"/>
    <mergeCell ref="E13:F13"/>
    <mergeCell ref="G13:H13"/>
    <mergeCell ref="A9:B9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расчет нормативных затрат</vt:lpstr>
      <vt:lpstr>Расшифровка 2020</vt:lpstr>
      <vt:lpstr>зп</vt:lpstr>
      <vt:lpstr>остальное</vt:lpstr>
      <vt:lpstr>'Расшифровка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ХАБПТД</dc:creator>
  <cp:lastModifiedBy>User</cp:lastModifiedBy>
  <cp:lastPrinted>2020-06-09T00:51:07Z</cp:lastPrinted>
  <dcterms:created xsi:type="dcterms:W3CDTF">2013-07-24T08:31:01Z</dcterms:created>
  <dcterms:modified xsi:type="dcterms:W3CDTF">2020-06-10T06:50:53Z</dcterms:modified>
</cp:coreProperties>
</file>